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270" windowWidth="15390" windowHeight="9270"/>
  </bookViews>
  <sheets>
    <sheet name="в тыс.руб." sheetId="1" r:id="rId1"/>
  </sheets>
  <calcPr calcId="124519"/>
</workbook>
</file>

<file path=xl/calcChain.xml><?xml version="1.0" encoding="utf-8"?>
<calcChain xmlns="http://schemas.openxmlformats.org/spreadsheetml/2006/main">
  <c r="K25" i="1"/>
  <c r="L31"/>
  <c r="G31"/>
  <c r="F31"/>
  <c r="M31" s="1"/>
  <c r="D31"/>
  <c r="K31" s="1"/>
  <c r="C31"/>
  <c r="B31"/>
  <c r="L30"/>
  <c r="G30"/>
  <c r="F30"/>
  <c r="M30" s="1"/>
  <c r="D30"/>
  <c r="K30" s="1"/>
  <c r="C30"/>
  <c r="B30"/>
  <c r="M29"/>
  <c r="L29"/>
  <c r="K29"/>
  <c r="J29"/>
  <c r="I29"/>
  <c r="H29"/>
  <c r="G29"/>
  <c r="M28"/>
  <c r="L28"/>
  <c r="J28"/>
  <c r="H28"/>
  <c r="M27"/>
  <c r="L27"/>
  <c r="K27"/>
  <c r="J27"/>
  <c r="G27"/>
  <c r="E27"/>
  <c r="H27" s="1"/>
  <c r="M26"/>
  <c r="L26"/>
  <c r="K26"/>
  <c r="J26"/>
  <c r="I26"/>
  <c r="H26"/>
  <c r="G26"/>
  <c r="L25"/>
  <c r="J25"/>
  <c r="I25"/>
  <c r="H25"/>
  <c r="G25"/>
  <c r="M24"/>
  <c r="L24"/>
  <c r="K24"/>
  <c r="J24"/>
  <c r="I24"/>
  <c r="H24"/>
  <c r="G24"/>
  <c r="M23"/>
  <c r="L23"/>
  <c r="K23"/>
  <c r="J23"/>
  <c r="G23"/>
  <c r="E23"/>
  <c r="H23" s="1"/>
  <c r="M22"/>
  <c r="L22"/>
  <c r="K22"/>
  <c r="J22"/>
  <c r="G22"/>
  <c r="E22"/>
  <c r="E31" s="1"/>
  <c r="H31" s="1"/>
  <c r="M21"/>
  <c r="L21"/>
  <c r="K21"/>
  <c r="J21"/>
  <c r="I21"/>
  <c r="H21"/>
  <c r="G21"/>
  <c r="M20"/>
  <c r="L20"/>
  <c r="K20"/>
  <c r="J20"/>
  <c r="H20"/>
  <c r="M19"/>
  <c r="L19"/>
  <c r="K19"/>
  <c r="J19"/>
  <c r="I19"/>
  <c r="H19"/>
  <c r="G19"/>
  <c r="M18"/>
  <c r="L18"/>
  <c r="K18"/>
  <c r="J18"/>
  <c r="I18"/>
  <c r="H18"/>
  <c r="G18"/>
  <c r="M17"/>
  <c r="L17"/>
  <c r="K17"/>
  <c r="J17"/>
  <c r="I17"/>
  <c r="H17"/>
  <c r="G17"/>
  <c r="M16"/>
  <c r="L16"/>
  <c r="K16"/>
  <c r="J16"/>
  <c r="G16"/>
  <c r="E16"/>
  <c r="H16" s="1"/>
  <c r="M15"/>
  <c r="L15"/>
  <c r="K15"/>
  <c r="J15"/>
  <c r="G15"/>
  <c r="E15"/>
  <c r="H15" s="1"/>
  <c r="M14"/>
  <c r="L14"/>
  <c r="K14"/>
  <c r="J14"/>
  <c r="I14"/>
  <c r="H14"/>
  <c r="G14"/>
  <c r="M13"/>
  <c r="L13"/>
  <c r="K13"/>
  <c r="J13"/>
  <c r="I13"/>
  <c r="H13"/>
  <c r="G13"/>
  <c r="M12"/>
  <c r="L12"/>
  <c r="K12"/>
  <c r="J12"/>
  <c r="I12"/>
  <c r="H12"/>
  <c r="G12"/>
  <c r="M11"/>
  <c r="L11"/>
  <c r="K11"/>
  <c r="J11"/>
  <c r="H11"/>
  <c r="G11"/>
  <c r="E11"/>
  <c r="I11" s="1"/>
  <c r="M10"/>
  <c r="L10"/>
  <c r="K10"/>
  <c r="J10"/>
  <c r="H10"/>
  <c r="G10"/>
  <c r="E10"/>
  <c r="I10" s="1"/>
  <c r="B10"/>
  <c r="M9"/>
  <c r="L9"/>
  <c r="K9"/>
  <c r="J9"/>
  <c r="I9"/>
  <c r="H9"/>
  <c r="G9"/>
  <c r="E9"/>
  <c r="M8"/>
  <c r="L8"/>
  <c r="K8"/>
  <c r="J8"/>
  <c r="I8"/>
  <c r="H8"/>
  <c r="G8"/>
  <c r="E8"/>
  <c r="E30" s="1"/>
  <c r="H30" s="1"/>
  <c r="M6"/>
  <c r="L6"/>
  <c r="G6"/>
  <c r="F6"/>
  <c r="J6" s="1"/>
  <c r="E6"/>
  <c r="I6" s="1"/>
  <c r="D6"/>
  <c r="K6" s="1"/>
  <c r="C6"/>
  <c r="B6"/>
  <c r="H6" l="1"/>
  <c r="I22"/>
  <c r="I23"/>
  <c r="I15"/>
  <c r="I16"/>
  <c r="H22"/>
  <c r="I27"/>
  <c r="J30"/>
  <c r="J31"/>
  <c r="I30"/>
  <c r="I31"/>
</calcChain>
</file>

<file path=xl/sharedStrings.xml><?xml version="1.0" encoding="utf-8"?>
<sst xmlns="http://schemas.openxmlformats.org/spreadsheetml/2006/main" count="46" uniqueCount="41">
  <si>
    <t>Налог на доходы физических лиц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</si>
  <si>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</si>
  <si>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</si>
  <si>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</si>
  <si>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</si>
  <si>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</si>
  <si>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</si>
  <si>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</si>
  <si>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</si>
  <si>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</si>
  <si>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</si>
  <si>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Налог на прибыль организаций</t>
  </si>
  <si>
    <t>НАЛОГИ НА СОВОКУПНЫЙ ДОХОД</t>
  </si>
  <si>
    <t>АКЦИЗЫ</t>
  </si>
  <si>
    <t>Налог на имущество организаций</t>
  </si>
  <si>
    <t>в том числе:</t>
  </si>
  <si>
    <t>Плата за использование лесов</t>
  </si>
  <si>
    <t>Транспортный налог</t>
  </si>
  <si>
    <t>Налоговые</t>
  </si>
  <si>
    <t>Неналоговые</t>
  </si>
  <si>
    <t>%</t>
  </si>
  <si>
    <t>Налоговые и неналоговые доходы</t>
  </si>
  <si>
    <t>Налог, взимаемый в связи с применением упрощенной системы налогообложения</t>
  </si>
  <si>
    <t>тыс.руб.</t>
  </si>
  <si>
    <t>Акцизы на алкогольную продукцию</t>
  </si>
  <si>
    <t>Акцизы на нефтепродукты</t>
  </si>
  <si>
    <t>ПРОЧИЕ НЕНАЛОГОВЫЕ ДОХОДЫ</t>
  </si>
  <si>
    <t>КД</t>
  </si>
  <si>
    <t>Факт 2016г.</t>
  </si>
  <si>
    <t>Факт 2017г.</t>
  </si>
  <si>
    <t>факта 2016г.</t>
  </si>
  <si>
    <t>Приложение 2</t>
  </si>
  <si>
    <t>План 2018г.</t>
  </si>
  <si>
    <t>% исп.год. назнач.</t>
  </si>
  <si>
    <t>Факт 2018г.</t>
  </si>
  <si>
    <t>плана 2018г.</t>
  </si>
  <si>
    <t>факта 2017г.</t>
  </si>
  <si>
    <t>Перечисления из бюджетов субъектов Российской Федерации по решениям о взыскании средств, предоставленных из иных бюджетов бюджетной системы Российской Федерации</t>
  </si>
  <si>
    <t xml:space="preserve">Анализ выполнения кассового плана налоговых и неналоговых доходов областного бюджета за январь-март 2018г., тыс.руб. </t>
  </si>
  <si>
    <t>Январь-март</t>
  </si>
  <si>
    <t>Отклонение факта января-марта 2018г. от:</t>
  </si>
</sst>
</file>

<file path=xl/styles.xml><?xml version="1.0" encoding="utf-8"?>
<styleSheet xmlns="http://schemas.openxmlformats.org/spreadsheetml/2006/main">
  <numFmts count="3">
    <numFmt numFmtId="164" formatCode="#,##0;[Red]\-#,##0;0"/>
    <numFmt numFmtId="165" formatCode="0.0%"/>
    <numFmt numFmtId="166" formatCode="#,##0.0"/>
  </numFmts>
  <fonts count="26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9"/>
      <name val="Times New Roman Cyr"/>
      <charset val="204"/>
    </font>
    <font>
      <b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16">
    <xf numFmtId="0" fontId="0" fillId="0" borderId="0"/>
    <xf numFmtId="0" fontId="2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69">
    <xf numFmtId="0" fontId="0" fillId="0" borderId="0" xfId="0"/>
    <xf numFmtId="0" fontId="4" fillId="0" borderId="0" xfId="156" applyFont="1"/>
    <xf numFmtId="0" fontId="4" fillId="0" borderId="1" xfId="156" applyFont="1" applyBorder="1"/>
    <xf numFmtId="0" fontId="7" fillId="0" borderId="1" xfId="156" applyFont="1" applyBorder="1" applyAlignment="1">
      <alignment horizontal="center" vertical="center" wrapText="1"/>
    </xf>
    <xf numFmtId="0" fontId="7" fillId="0" borderId="2" xfId="156" applyFont="1" applyBorder="1" applyAlignment="1">
      <alignment horizontal="center" vertical="center" wrapText="1"/>
    </xf>
    <xf numFmtId="3" fontId="9" fillId="0" borderId="1" xfId="156" applyNumberFormat="1" applyFont="1" applyFill="1" applyBorder="1" applyAlignment="1" applyProtection="1">
      <alignment vertical="center" wrapText="1"/>
      <protection hidden="1"/>
    </xf>
    <xf numFmtId="3" fontId="10" fillId="0" borderId="1" xfId="156" applyNumberFormat="1" applyFont="1" applyFill="1" applyBorder="1" applyAlignment="1" applyProtection="1">
      <alignment vertical="center" wrapText="1"/>
      <protection hidden="1"/>
    </xf>
    <xf numFmtId="0" fontId="9" fillId="0" borderId="1" xfId="0" applyNumberFormat="1" applyFont="1" applyBorder="1" applyAlignment="1">
      <alignment horizontal="left" vertical="center" wrapText="1"/>
    </xf>
    <xf numFmtId="0" fontId="7" fillId="0" borderId="3" xfId="156" applyFont="1" applyBorder="1" applyAlignment="1">
      <alignment horizontal="center" vertical="center" wrapText="1"/>
    </xf>
    <xf numFmtId="3" fontId="7" fillId="2" borderId="1" xfId="156" applyNumberFormat="1" applyFont="1" applyFill="1" applyBorder="1" applyAlignment="1">
      <alignment horizontal="left" vertical="center" wrapText="1"/>
    </xf>
    <xf numFmtId="3" fontId="11" fillId="0" borderId="1" xfId="156" applyNumberFormat="1" applyFont="1" applyFill="1" applyBorder="1" applyAlignment="1">
      <alignment horizontal="left" vertical="center"/>
    </xf>
    <xf numFmtId="3" fontId="4" fillId="0" borderId="1" xfId="156" applyNumberFormat="1" applyFont="1" applyFill="1" applyBorder="1" applyAlignment="1">
      <alignment horizontal="center" vertical="center"/>
    </xf>
    <xf numFmtId="165" fontId="3" fillId="2" borderId="1" xfId="156" applyNumberFormat="1" applyFont="1" applyFill="1" applyBorder="1" applyAlignment="1">
      <alignment horizontal="center" vertical="center"/>
    </xf>
    <xf numFmtId="3" fontId="3" fillId="0" borderId="1" xfId="156" applyNumberFormat="1" applyFont="1" applyFill="1" applyBorder="1" applyAlignment="1">
      <alignment horizontal="center" vertical="center"/>
    </xf>
    <xf numFmtId="165" fontId="4" fillId="0" borderId="1" xfId="156" applyNumberFormat="1" applyFont="1" applyFill="1" applyBorder="1" applyAlignment="1">
      <alignment horizontal="center" vertical="center"/>
    </xf>
    <xf numFmtId="165" fontId="3" fillId="0" borderId="1" xfId="156" applyNumberFormat="1" applyFont="1" applyFill="1" applyBorder="1" applyAlignment="1">
      <alignment horizontal="center" vertical="center"/>
    </xf>
    <xf numFmtId="165" fontId="3" fillId="3" borderId="1" xfId="156" applyNumberFormat="1" applyFont="1" applyFill="1" applyBorder="1" applyAlignment="1">
      <alignment horizontal="center" vertical="center"/>
    </xf>
    <xf numFmtId="3" fontId="3" fillId="3" borderId="1" xfId="156" applyNumberFormat="1" applyFont="1" applyFill="1" applyBorder="1" applyAlignment="1">
      <alignment horizontal="center" vertical="center"/>
    </xf>
    <xf numFmtId="0" fontId="7" fillId="0" borderId="2" xfId="156" applyFont="1" applyFill="1" applyBorder="1" applyAlignment="1">
      <alignment horizontal="center" vertical="center" wrapText="1"/>
    </xf>
    <xf numFmtId="0" fontId="7" fillId="0" borderId="3" xfId="156" applyFont="1" applyFill="1" applyBorder="1" applyAlignment="1">
      <alignment horizontal="center" vertical="center" wrapText="1"/>
    </xf>
    <xf numFmtId="0" fontId="19" fillId="0" borderId="0" xfId="156" applyFont="1" applyAlignment="1">
      <alignment horizontal="right"/>
    </xf>
    <xf numFmtId="3" fontId="3" fillId="4" borderId="1" xfId="156" applyNumberFormat="1" applyFont="1" applyFill="1" applyBorder="1" applyAlignment="1">
      <alignment horizontal="center" vertical="center"/>
    </xf>
    <xf numFmtId="3" fontId="20" fillId="0" borderId="1" xfId="157" applyNumberFormat="1" applyFont="1" applyBorder="1" applyAlignment="1">
      <alignment vertical="center" wrapText="1"/>
    </xf>
    <xf numFmtId="3" fontId="21" fillId="0" borderId="1" xfId="157" applyNumberFormat="1" applyFont="1" applyBorder="1" applyAlignment="1">
      <alignment vertical="center" wrapText="1"/>
    </xf>
    <xf numFmtId="3" fontId="22" fillId="0" borderId="1" xfId="157" applyNumberFormat="1" applyFont="1" applyBorder="1" applyAlignment="1">
      <alignment vertical="center" wrapText="1"/>
    </xf>
    <xf numFmtId="3" fontId="4" fillId="4" borderId="1" xfId="156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/>
    </xf>
    <xf numFmtId="3" fontId="6" fillId="5" borderId="1" xfId="156" applyNumberFormat="1" applyFont="1" applyFill="1" applyBorder="1" applyAlignment="1">
      <alignment horizontal="center" vertical="center"/>
    </xf>
    <xf numFmtId="3" fontId="6" fillId="3" borderId="1" xfId="156" applyNumberFormat="1" applyFont="1" applyFill="1" applyBorder="1" applyAlignment="1">
      <alignment horizontal="center" vertical="center"/>
    </xf>
    <xf numFmtId="166" fontId="3" fillId="5" borderId="1" xfId="156" applyNumberFormat="1" applyFont="1" applyFill="1" applyBorder="1" applyAlignment="1" applyProtection="1">
      <alignment horizontal="center" vertical="center"/>
      <protection hidden="1"/>
    </xf>
    <xf numFmtId="3" fontId="24" fillId="0" borderId="5" xfId="156" applyNumberFormat="1" applyFont="1" applyFill="1" applyBorder="1" applyAlignment="1">
      <alignment vertical="center"/>
    </xf>
    <xf numFmtId="3" fontId="24" fillId="0" borderId="7" xfId="156" applyNumberFormat="1" applyFont="1" applyFill="1" applyBorder="1" applyAlignment="1">
      <alignment vertical="center"/>
    </xf>
    <xf numFmtId="3" fontId="8" fillId="0" borderId="7" xfId="156" applyNumberFormat="1" applyFont="1" applyFill="1" applyBorder="1" applyAlignment="1">
      <alignment vertical="center"/>
    </xf>
    <xf numFmtId="3" fontId="8" fillId="0" borderId="8" xfId="156" applyNumberFormat="1" applyFont="1" applyFill="1" applyBorder="1" applyAlignment="1">
      <alignment vertical="center"/>
    </xf>
    <xf numFmtId="164" fontId="25" fillId="7" borderId="1" xfId="156" applyNumberFormat="1" applyFont="1" applyFill="1" applyBorder="1" applyAlignment="1" applyProtection="1">
      <alignment horizontal="center" vertical="center"/>
      <protection hidden="1"/>
    </xf>
    <xf numFmtId="3" fontId="25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25" fillId="0" borderId="5" xfId="0" applyNumberFormat="1" applyFont="1" applyFill="1" applyBorder="1" applyAlignment="1" applyProtection="1">
      <alignment horizontal="center" vertical="center"/>
      <protection hidden="1"/>
    </xf>
    <xf numFmtId="164" fontId="25" fillId="0" borderId="1" xfId="156" applyNumberFormat="1" applyFont="1" applyFill="1" applyBorder="1" applyAlignment="1" applyProtection="1">
      <alignment horizontal="center" vertical="center"/>
      <protection hidden="1"/>
    </xf>
    <xf numFmtId="166" fontId="4" fillId="5" borderId="1" xfId="156" applyNumberFormat="1" applyFont="1" applyFill="1" applyBorder="1" applyAlignment="1" applyProtection="1">
      <alignment horizontal="center" vertical="center"/>
      <protection hidden="1"/>
    </xf>
    <xf numFmtId="164" fontId="25" fillId="5" borderId="1" xfId="156" applyNumberFormat="1" applyFont="1" applyFill="1" applyBorder="1" applyAlignment="1" applyProtection="1">
      <alignment horizontal="center" vertical="center"/>
      <protection hidden="1"/>
    </xf>
    <xf numFmtId="164" fontId="6" fillId="5" borderId="1" xfId="156" applyNumberFormat="1" applyFont="1" applyFill="1" applyBorder="1" applyAlignment="1">
      <alignment horizontal="center"/>
    </xf>
    <xf numFmtId="164" fontId="6" fillId="0" borderId="1" xfId="156" applyNumberFormat="1" applyFont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4" fillId="0" borderId="1" xfId="156" applyNumberFormat="1" applyFont="1" applyFill="1" applyBorder="1" applyAlignment="1" applyProtection="1">
      <alignment horizontal="center" vertical="center" wrapText="1"/>
      <protection hidden="1"/>
    </xf>
    <xf numFmtId="3" fontId="4" fillId="0" borderId="5" xfId="156" applyNumberFormat="1" applyFont="1" applyFill="1" applyBorder="1" applyAlignment="1" applyProtection="1">
      <alignment horizontal="center" vertical="center"/>
      <protection hidden="1"/>
    </xf>
    <xf numFmtId="0" fontId="3" fillId="0" borderId="6" xfId="156" applyFont="1" applyBorder="1" applyAlignment="1" applyProtection="1">
      <alignment horizontal="center" vertical="center"/>
      <protection hidden="1"/>
    </xf>
    <xf numFmtId="0" fontId="3" fillId="0" borderId="4" xfId="156" applyFont="1" applyBorder="1" applyAlignment="1" applyProtection="1">
      <alignment horizontal="center" vertical="center"/>
      <protection hidden="1"/>
    </xf>
    <xf numFmtId="0" fontId="3" fillId="0" borderId="2" xfId="156" applyFont="1" applyBorder="1" applyAlignment="1" applyProtection="1">
      <alignment horizontal="center" vertical="center"/>
      <protection hidden="1"/>
    </xf>
    <xf numFmtId="0" fontId="7" fillId="5" borderId="10" xfId="156" applyFont="1" applyFill="1" applyBorder="1" applyAlignment="1" applyProtection="1">
      <alignment horizontal="center" vertical="center" wrapText="1"/>
      <protection hidden="1"/>
    </xf>
    <xf numFmtId="0" fontId="7" fillId="5" borderId="4" xfId="156" applyFont="1" applyFill="1" applyBorder="1" applyAlignment="1" applyProtection="1">
      <alignment horizontal="center" vertical="center" wrapText="1"/>
      <protection hidden="1"/>
    </xf>
    <xf numFmtId="0" fontId="7" fillId="5" borderId="2" xfId="156" applyFont="1" applyFill="1" applyBorder="1" applyAlignment="1" applyProtection="1">
      <alignment horizontal="center" vertical="center" wrapText="1"/>
      <protection hidden="1"/>
    </xf>
    <xf numFmtId="0" fontId="23" fillId="0" borderId="9" xfId="156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56" applyFont="1" applyBorder="1" applyAlignment="1">
      <alignment horizontal="center" vertical="center" wrapText="1"/>
    </xf>
    <xf numFmtId="0" fontId="7" fillId="0" borderId="8" xfId="156" applyFont="1" applyBorder="1" applyAlignment="1">
      <alignment horizontal="center" vertical="center" wrapText="1"/>
    </xf>
    <xf numFmtId="0" fontId="7" fillId="0" borderId="5" xfId="156" applyFont="1" applyFill="1" applyBorder="1" applyAlignment="1">
      <alignment horizontal="center" vertical="center" wrapText="1"/>
    </xf>
    <xf numFmtId="0" fontId="7" fillId="0" borderId="8" xfId="156" applyFont="1" applyFill="1" applyBorder="1" applyAlignment="1">
      <alignment horizontal="center" vertical="center" wrapText="1"/>
    </xf>
    <xf numFmtId="0" fontId="7" fillId="0" borderId="5" xfId="156" applyFont="1" applyFill="1" applyBorder="1" applyAlignment="1" applyProtection="1">
      <alignment horizontal="center" vertical="center"/>
      <protection hidden="1"/>
    </xf>
    <xf numFmtId="0" fontId="7" fillId="0" borderId="7" xfId="156" applyFont="1" applyFill="1" applyBorder="1" applyAlignment="1" applyProtection="1">
      <alignment horizontal="center" vertical="center"/>
      <protection hidden="1"/>
    </xf>
    <xf numFmtId="0" fontId="7" fillId="0" borderId="8" xfId="156" applyFont="1" applyFill="1" applyBorder="1" applyAlignment="1" applyProtection="1">
      <alignment horizontal="center" vertical="center"/>
      <protection hidden="1"/>
    </xf>
    <xf numFmtId="0" fontId="7" fillId="5" borderId="6" xfId="156" applyFont="1" applyFill="1" applyBorder="1" applyAlignment="1" applyProtection="1">
      <alignment horizontal="center" vertical="center" wrapText="1"/>
      <protection hidden="1"/>
    </xf>
    <xf numFmtId="0" fontId="3" fillId="0" borderId="1" xfId="156" applyFont="1" applyBorder="1" applyAlignment="1">
      <alignment horizontal="center" wrapText="1"/>
    </xf>
    <xf numFmtId="0" fontId="7" fillId="0" borderId="4" xfId="156" applyFont="1" applyBorder="1" applyAlignment="1" applyProtection="1">
      <alignment horizontal="center" vertical="center" wrapText="1"/>
      <protection hidden="1"/>
    </xf>
    <xf numFmtId="0" fontId="7" fillId="0" borderId="2" xfId="156" applyFont="1" applyBorder="1" applyAlignment="1" applyProtection="1">
      <alignment horizontal="center" vertical="center" wrapText="1"/>
      <protection hidden="1"/>
    </xf>
    <xf numFmtId="0" fontId="7" fillId="0" borderId="4" xfId="156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56" applyNumberFormat="1" applyFont="1" applyFill="1" applyBorder="1" applyAlignment="1" applyProtection="1">
      <alignment horizontal="center" vertical="center" wrapText="1"/>
      <protection hidden="1"/>
    </xf>
    <xf numFmtId="0" fontId="7" fillId="6" borderId="10" xfId="156" applyFont="1" applyFill="1" applyBorder="1" applyAlignment="1">
      <alignment horizontal="center" vertical="center" wrapText="1"/>
    </xf>
    <xf numFmtId="0" fontId="17" fillId="0" borderId="3" xfId="0" applyFont="1" applyBorder="1"/>
    <xf numFmtId="164" fontId="4" fillId="0" borderId="1" xfId="156" applyNumberFormat="1" applyFont="1" applyFill="1" applyBorder="1" applyAlignment="1" applyProtection="1">
      <alignment horizontal="center" vertical="center"/>
      <protection hidden="1"/>
    </xf>
  </cellXfs>
  <cellStyles count="216">
    <cellStyle name="Обычный" xfId="0" builtinId="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158"/>
    <cellStyle name="Обычный 2 156" xfId="159"/>
    <cellStyle name="Обычный 2 157" xfId="160"/>
    <cellStyle name="Обычный 2 158" xfId="161"/>
    <cellStyle name="Обычный 2 159" xfId="162"/>
    <cellStyle name="Обычный 2 16" xfId="63"/>
    <cellStyle name="Обычный 2 160" xfId="163"/>
    <cellStyle name="Обычный 2 161" xfId="164"/>
    <cellStyle name="Обычный 2 162" xfId="165"/>
    <cellStyle name="Обычный 2 163" xfId="166"/>
    <cellStyle name="Обычный 2 164" xfId="167"/>
    <cellStyle name="Обычный 2 165" xfId="168"/>
    <cellStyle name="Обычный 2 166" xfId="169"/>
    <cellStyle name="Обычный 2 167" xfId="170"/>
    <cellStyle name="Обычный 2 168" xfId="171"/>
    <cellStyle name="Обычный 2 169" xfId="172"/>
    <cellStyle name="Обычный 2 17" xfId="64"/>
    <cellStyle name="Обычный 2 170" xfId="173"/>
    <cellStyle name="Обычный 2 171" xfId="174"/>
    <cellStyle name="Обычный 2 172" xfId="175"/>
    <cellStyle name="Обычный 2 173" xfId="176"/>
    <cellStyle name="Обычный 2 174" xfId="198"/>
    <cellStyle name="Обычный 2 175" xfId="199"/>
    <cellStyle name="Обычный 2 176" xfId="200"/>
    <cellStyle name="Обычный 2 177" xfId="201"/>
    <cellStyle name="Обычный 2 178" xfId="202"/>
    <cellStyle name="Обычный 2 179" xfId="203"/>
    <cellStyle name="Обычный 2 18" xfId="65"/>
    <cellStyle name="Обычный 2 180" xfId="204"/>
    <cellStyle name="Обычный 2 181" xfId="205"/>
    <cellStyle name="Обычный 2 182" xfId="206"/>
    <cellStyle name="Обычный 2 183" xfId="207"/>
    <cellStyle name="Обычный 2 184" xfId="208"/>
    <cellStyle name="Обычный 2 185" xfId="209"/>
    <cellStyle name="Обычный 2 186" xfId="210"/>
    <cellStyle name="Обычный 2 187" xfId="211"/>
    <cellStyle name="Обычный 2 188" xfId="212"/>
    <cellStyle name="Обычный 2 189" xfId="213"/>
    <cellStyle name="Обычный 2 19" xfId="66"/>
    <cellStyle name="Обычный 2 190" xfId="214"/>
    <cellStyle name="Обычный 2 191" xfId="215"/>
    <cellStyle name="Обычный 2 2" xfId="67"/>
    <cellStyle name="Обычный 2 20" xfId="68"/>
    <cellStyle name="Обычный 2 21" xfId="69"/>
    <cellStyle name="Обычный 2 22" xfId="70"/>
    <cellStyle name="Обычный 2 23" xfId="71"/>
    <cellStyle name="Обычный 2 24" xfId="72"/>
    <cellStyle name="Обычный 2 25" xfId="73"/>
    <cellStyle name="Обычный 2 26" xfId="74"/>
    <cellStyle name="Обычный 2 27" xfId="75"/>
    <cellStyle name="Обычный 2 28" xfId="76"/>
    <cellStyle name="Обычный 2 29" xfId="77"/>
    <cellStyle name="Обычный 2 3" xfId="78"/>
    <cellStyle name="Обычный 2 30" xfId="79"/>
    <cellStyle name="Обычный 2 31" xfId="80"/>
    <cellStyle name="Обычный 2 32" xfId="81"/>
    <cellStyle name="Обычный 2 33" xfId="82"/>
    <cellStyle name="Обычный 2 34" xfId="83"/>
    <cellStyle name="Обычный 2 35" xfId="84"/>
    <cellStyle name="Обычный 2 36" xfId="85"/>
    <cellStyle name="Обычный 2 37" xfId="86"/>
    <cellStyle name="Обычный 2 38" xfId="87"/>
    <cellStyle name="Обычный 2 39" xfId="88"/>
    <cellStyle name="Обычный 2 4" xfId="89"/>
    <cellStyle name="Обычный 2 40" xfId="90"/>
    <cellStyle name="Обычный 2 41" xfId="91"/>
    <cellStyle name="Обычный 2 42" xfId="92"/>
    <cellStyle name="Обычный 2 43" xfId="93"/>
    <cellStyle name="Обычный 2 44" xfId="94"/>
    <cellStyle name="Обычный 2 45" xfId="95"/>
    <cellStyle name="Обычный 2 46" xfId="96"/>
    <cellStyle name="Обычный 2 47" xfId="97"/>
    <cellStyle name="Обычный 2 48" xfId="98"/>
    <cellStyle name="Обычный 2 49" xfId="99"/>
    <cellStyle name="Обычный 2 5" xfId="100"/>
    <cellStyle name="Обычный 2 50" xfId="101"/>
    <cellStyle name="Обычный 2 51" xfId="102"/>
    <cellStyle name="Обычный 2 52" xfId="103"/>
    <cellStyle name="Обычный 2 53" xfId="104"/>
    <cellStyle name="Обычный 2 54" xfId="105"/>
    <cellStyle name="Обычный 2 55" xfId="106"/>
    <cellStyle name="Обычный 2 56" xfId="107"/>
    <cellStyle name="Обычный 2 57" xfId="108"/>
    <cellStyle name="Обычный 2 58" xfId="109"/>
    <cellStyle name="Обычный 2 59" xfId="110"/>
    <cellStyle name="Обычный 2 6" xfId="111"/>
    <cellStyle name="Обычный 2 60" xfId="112"/>
    <cellStyle name="Обычный 2 61" xfId="113"/>
    <cellStyle name="Обычный 2 62" xfId="114"/>
    <cellStyle name="Обычный 2 63" xfId="115"/>
    <cellStyle name="Обычный 2 64" xfId="116"/>
    <cellStyle name="Обычный 2 65" xfId="117"/>
    <cellStyle name="Обычный 2 66" xfId="118"/>
    <cellStyle name="Обычный 2 67" xfId="119"/>
    <cellStyle name="Обычный 2 68" xfId="120"/>
    <cellStyle name="Обычный 2 69" xfId="121"/>
    <cellStyle name="Обычный 2 7" xfId="122"/>
    <cellStyle name="Обычный 2 70" xfId="123"/>
    <cellStyle name="Обычный 2 71" xfId="124"/>
    <cellStyle name="Обычный 2 72" xfId="125"/>
    <cellStyle name="Обычный 2 73" xfId="126"/>
    <cellStyle name="Обычный 2 74" xfId="127"/>
    <cellStyle name="Обычный 2 75" xfId="128"/>
    <cellStyle name="Обычный 2 76" xfId="129"/>
    <cellStyle name="Обычный 2 77" xfId="130"/>
    <cellStyle name="Обычный 2 78" xfId="131"/>
    <cellStyle name="Обычный 2 79" xfId="132"/>
    <cellStyle name="Обычный 2 8" xfId="133"/>
    <cellStyle name="Обычный 2 80" xfId="134"/>
    <cellStyle name="Обычный 2 81" xfId="135"/>
    <cellStyle name="Обычный 2 82" xfId="136"/>
    <cellStyle name="Обычный 2 83" xfId="137"/>
    <cellStyle name="Обычный 2 84" xfId="138"/>
    <cellStyle name="Обычный 2 85" xfId="139"/>
    <cellStyle name="Обычный 2 86" xfId="140"/>
    <cellStyle name="Обычный 2 87" xfId="141"/>
    <cellStyle name="Обычный 2 88" xfId="142"/>
    <cellStyle name="Обычный 2 89" xfId="143"/>
    <cellStyle name="Обычный 2 9" xfId="144"/>
    <cellStyle name="Обычный 2 90" xfId="145"/>
    <cellStyle name="Обычный 2 91" xfId="146"/>
    <cellStyle name="Обычный 2 92" xfId="147"/>
    <cellStyle name="Обычный 2 93" xfId="148"/>
    <cellStyle name="Обычный 2 94" xfId="149"/>
    <cellStyle name="Обычный 2 95" xfId="150"/>
    <cellStyle name="Обычный 2 96" xfId="151"/>
    <cellStyle name="Обычный 2 97" xfId="152"/>
    <cellStyle name="Обычный 2 98" xfId="153"/>
    <cellStyle name="Обычный 2 99" xfId="154"/>
    <cellStyle name="Обычный 2_в тыс.руб." xfId="155"/>
    <cellStyle name="Обычный 3 10" xfId="190"/>
    <cellStyle name="Обычный 3 11" xfId="191"/>
    <cellStyle name="Обычный 3 12" xfId="192"/>
    <cellStyle name="Обычный 3 13" xfId="193"/>
    <cellStyle name="Обычный 3 14" xfId="194"/>
    <cellStyle name="Обычный 3 15" xfId="195"/>
    <cellStyle name="Обычный 3 16" xfId="196"/>
    <cellStyle name="Обычный 3 17" xfId="197"/>
    <cellStyle name="Обычный 3 2" xfId="177"/>
    <cellStyle name="Обычный 3 3" xfId="184"/>
    <cellStyle name="Обычный 3 4" xfId="185"/>
    <cellStyle name="Обычный 3 5" xfId="183"/>
    <cellStyle name="Обычный 3 6" xfId="186"/>
    <cellStyle name="Обычный 3 7" xfId="187"/>
    <cellStyle name="Обычный 3 8" xfId="188"/>
    <cellStyle name="Обычный 3 9" xfId="189"/>
    <cellStyle name="Обычный 4" xfId="178"/>
    <cellStyle name="Обычный 5" xfId="179"/>
    <cellStyle name="Обычный 6" xfId="180"/>
    <cellStyle name="Обычный 7" xfId="181"/>
    <cellStyle name="Обычный 8" xfId="182"/>
    <cellStyle name="Обычный_tmp" xfId="156"/>
    <cellStyle name="Обычный_Поправки к 20.04.05." xfId="157"/>
  </cellStyles>
  <dxfs count="35"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  <dxf>
      <font>
        <condense val="0"/>
        <extend val="0"/>
        <color auto="1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FFCC99"/>
      <color rgb="FFFFFF99"/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M31"/>
  <sheetViews>
    <sheetView tabSelected="1" zoomScale="70" zoomScaleNormal="70" workbookViewId="0">
      <pane xSplit="1" ySplit="7" topLeftCell="B8" activePane="bottomRight" state="frozen"/>
      <selection activeCell="I1" sqref="I1"/>
      <selection pane="topRight" activeCell="K1" sqref="K1"/>
      <selection pane="bottomLeft" activeCell="I12" sqref="I12"/>
      <selection pane="bottomRight" activeCell="H19" sqref="H19"/>
    </sheetView>
  </sheetViews>
  <sheetFormatPr defaultRowHeight="15.75"/>
  <cols>
    <col min="1" max="1" width="33.28515625" style="1" customWidth="1"/>
    <col min="2" max="2" width="12.85546875" style="1" customWidth="1"/>
    <col min="3" max="3" width="12.140625" style="1" customWidth="1"/>
    <col min="4" max="4" width="12.7109375" style="1" customWidth="1"/>
    <col min="5" max="5" width="13.85546875" style="1" customWidth="1"/>
    <col min="6" max="6" width="14.42578125" style="1" customWidth="1"/>
    <col min="7" max="7" width="10.85546875" style="1" customWidth="1"/>
    <col min="8" max="8" width="13.42578125" style="1" customWidth="1"/>
    <col min="9" max="9" width="9.5703125" style="1" customWidth="1"/>
    <col min="10" max="10" width="12.140625" style="1" customWidth="1"/>
    <col min="11" max="11" width="9.85546875" style="1" customWidth="1"/>
    <col min="12" max="12" width="11.7109375" style="1" customWidth="1"/>
    <col min="13" max="13" width="10.28515625" style="1" customWidth="1"/>
    <col min="14" max="16384" width="9.140625" style="1"/>
  </cols>
  <sheetData>
    <row r="1" spans="1:13" ht="18.75">
      <c r="I1" s="20"/>
      <c r="L1" s="20" t="s">
        <v>31</v>
      </c>
    </row>
    <row r="2" spans="1:13" ht="25.5" customHeight="1">
      <c r="A2" s="52" t="s">
        <v>38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17.25" customHeight="1">
      <c r="A3" s="46" t="s">
        <v>27</v>
      </c>
      <c r="B3" s="49" t="s">
        <v>32</v>
      </c>
      <c r="C3" s="57" t="s">
        <v>39</v>
      </c>
      <c r="D3" s="58"/>
      <c r="E3" s="58"/>
      <c r="F3" s="59"/>
      <c r="G3" s="60" t="s">
        <v>33</v>
      </c>
      <c r="H3" s="61" t="s">
        <v>40</v>
      </c>
      <c r="I3" s="61"/>
      <c r="J3" s="61"/>
      <c r="K3" s="61"/>
      <c r="L3" s="61"/>
      <c r="M3" s="61"/>
    </row>
    <row r="4" spans="1:13" ht="17.25" customHeight="1">
      <c r="A4" s="47"/>
      <c r="B4" s="50"/>
      <c r="C4" s="62" t="s">
        <v>28</v>
      </c>
      <c r="D4" s="62" t="s">
        <v>29</v>
      </c>
      <c r="E4" s="64" t="s">
        <v>32</v>
      </c>
      <c r="F4" s="66" t="s">
        <v>34</v>
      </c>
      <c r="G4" s="50"/>
      <c r="H4" s="55" t="s">
        <v>35</v>
      </c>
      <c r="I4" s="56"/>
      <c r="J4" s="53" t="s">
        <v>36</v>
      </c>
      <c r="K4" s="54"/>
      <c r="L4" s="53" t="s">
        <v>30</v>
      </c>
      <c r="M4" s="54"/>
    </row>
    <row r="5" spans="1:13" ht="17.25" customHeight="1">
      <c r="A5" s="48"/>
      <c r="B5" s="51"/>
      <c r="C5" s="63"/>
      <c r="D5" s="63"/>
      <c r="E5" s="65"/>
      <c r="F5" s="67"/>
      <c r="G5" s="51"/>
      <c r="H5" s="18" t="s">
        <v>23</v>
      </c>
      <c r="I5" s="19" t="s">
        <v>20</v>
      </c>
      <c r="J5" s="4" t="s">
        <v>23</v>
      </c>
      <c r="K5" s="8" t="s">
        <v>20</v>
      </c>
      <c r="L5" s="4" t="s">
        <v>23</v>
      </c>
      <c r="M5" s="3" t="s">
        <v>20</v>
      </c>
    </row>
    <row r="6" spans="1:13" ht="31.15" customHeight="1">
      <c r="A6" s="9" t="s">
        <v>21</v>
      </c>
      <c r="B6" s="27">
        <f>B8+B9+B10+B13+B15+B18+B19+B20+B21+B22+B24+B25+B26+B27+B28+B29</f>
        <v>16994633.100000001</v>
      </c>
      <c r="C6" s="28">
        <f t="shared" ref="C6:D6" si="0">C8+C9+C10+C13+C15+C18+C19+C20+C21+C22+C24+C25+C26+C27+C28+C29</f>
        <v>2162490.8999999994</v>
      </c>
      <c r="D6" s="28">
        <f t="shared" si="0"/>
        <v>3689326.2748499997</v>
      </c>
      <c r="E6" s="28">
        <f>E8+E9+E10+E13+E15+E18+E19+E20+E21+E22+E24+E25+E26+E27+E28+E29</f>
        <v>3914551.4</v>
      </c>
      <c r="F6" s="21">
        <f>F8+F9+F10+F13++F18+F19+F20+F21+F22+F24+F25+F26+F27+F28+F29+F15</f>
        <v>3979146.9088599999</v>
      </c>
      <c r="G6" s="29">
        <f>F6/B6*100</f>
        <v>23.414138366188084</v>
      </c>
      <c r="H6" s="17">
        <f>F6-E6</f>
        <v>64595.508859999944</v>
      </c>
      <c r="I6" s="12">
        <f>F6/E6</f>
        <v>1.0165013822171296</v>
      </c>
      <c r="J6" s="17">
        <f>F6-D6</f>
        <v>289820.63401000015</v>
      </c>
      <c r="K6" s="16">
        <f>F6/D6</f>
        <v>1.07855652019332</v>
      </c>
      <c r="L6" s="17">
        <f>F6-C6</f>
        <v>1816656.0088600004</v>
      </c>
      <c r="M6" s="16">
        <f>F6/C6</f>
        <v>1.8400756779415817</v>
      </c>
    </row>
    <row r="7" spans="1:13" ht="11.25" customHeight="1">
      <c r="A7" s="10" t="s">
        <v>15</v>
      </c>
      <c r="B7" s="30"/>
      <c r="C7" s="31"/>
      <c r="D7" s="31"/>
      <c r="E7" s="31"/>
      <c r="F7" s="32"/>
      <c r="G7" s="32"/>
      <c r="H7" s="32"/>
      <c r="I7" s="32"/>
      <c r="J7" s="32"/>
      <c r="K7" s="32"/>
      <c r="L7" s="32"/>
      <c r="M7" s="33"/>
    </row>
    <row r="8" spans="1:13" ht="15.75" customHeight="1">
      <c r="A8" s="5" t="s">
        <v>11</v>
      </c>
      <c r="B8" s="34">
        <v>4980137</v>
      </c>
      <c r="C8" s="44">
        <v>142139.5</v>
      </c>
      <c r="D8" s="45">
        <v>1463111.9461399999</v>
      </c>
      <c r="E8" s="68">
        <f>1302029+200000</f>
        <v>1502029</v>
      </c>
      <c r="F8" s="25">
        <v>1509292.7680200001</v>
      </c>
      <c r="G8" s="38">
        <f t="shared" ref="G8:G19" si="1">F8/B8*100</f>
        <v>30.306249969026961</v>
      </c>
      <c r="H8" s="11">
        <f t="shared" ref="H8:H31" si="2">F8-E8</f>
        <v>7263.7680200000759</v>
      </c>
      <c r="I8" s="14">
        <f t="shared" ref="I8:I19" si="3">F8/E8</f>
        <v>1.0048359705571597</v>
      </c>
      <c r="J8" s="11">
        <f t="shared" ref="J8:J31" si="4">F8-D8</f>
        <v>46180.821880000178</v>
      </c>
      <c r="K8" s="14">
        <f t="shared" ref="K8:K31" si="5">F8/D8</f>
        <v>1.0315634234289692</v>
      </c>
      <c r="L8" s="11">
        <f t="shared" ref="L8:L31" si="6">F8-C8</f>
        <v>1367153.2680200001</v>
      </c>
      <c r="M8" s="14">
        <f t="shared" ref="M8:M26" si="7">F8/C8</f>
        <v>10.618390862638465</v>
      </c>
    </row>
    <row r="9" spans="1:13" ht="16.5" customHeight="1">
      <c r="A9" s="5" t="s">
        <v>0</v>
      </c>
      <c r="B9" s="39">
        <v>5898394</v>
      </c>
      <c r="C9" s="44">
        <v>1033946.4</v>
      </c>
      <c r="D9" s="45">
        <v>1150468.18717</v>
      </c>
      <c r="E9" s="68">
        <f>1188875+105000</f>
        <v>1293875</v>
      </c>
      <c r="F9" s="25">
        <v>1295176.27672</v>
      </c>
      <c r="G9" s="38">
        <f t="shared" si="1"/>
        <v>21.958117357368803</v>
      </c>
      <c r="H9" s="11">
        <f t="shared" si="2"/>
        <v>1301.2767199999653</v>
      </c>
      <c r="I9" s="14">
        <f t="shared" si="3"/>
        <v>1.0010057205835186</v>
      </c>
      <c r="J9" s="11">
        <f t="shared" si="4"/>
        <v>144708.08954999992</v>
      </c>
      <c r="K9" s="14">
        <f t="shared" si="5"/>
        <v>1.1257819131061439</v>
      </c>
      <c r="L9" s="11">
        <f t="shared" si="6"/>
        <v>261229.87671999994</v>
      </c>
      <c r="M9" s="14">
        <f t="shared" si="7"/>
        <v>1.2526532097988832</v>
      </c>
    </row>
    <row r="10" spans="1:13" ht="13.5" customHeight="1">
      <c r="A10" s="6" t="s">
        <v>13</v>
      </c>
      <c r="B10" s="39">
        <f>B11+B12</f>
        <v>1950390</v>
      </c>
      <c r="C10" s="44">
        <v>343756.4</v>
      </c>
      <c r="D10" s="45">
        <v>393975.19721999997</v>
      </c>
      <c r="E10" s="68">
        <f>434562-14500</f>
        <v>420062</v>
      </c>
      <c r="F10" s="25">
        <v>433123.79561999999</v>
      </c>
      <c r="G10" s="38">
        <f t="shared" si="1"/>
        <v>22.207035291403258</v>
      </c>
      <c r="H10" s="11">
        <f t="shared" si="2"/>
        <v>13061.79561999999</v>
      </c>
      <c r="I10" s="14">
        <f t="shared" si="3"/>
        <v>1.0310949231780071</v>
      </c>
      <c r="J10" s="11">
        <f t="shared" si="4"/>
        <v>39148.598400000017</v>
      </c>
      <c r="K10" s="14">
        <f t="shared" si="5"/>
        <v>1.0993681802210991</v>
      </c>
      <c r="L10" s="11">
        <f t="shared" si="6"/>
        <v>89367.395619999967</v>
      </c>
      <c r="M10" s="14">
        <f t="shared" si="7"/>
        <v>1.2599730379419845</v>
      </c>
    </row>
    <row r="11" spans="1:13" ht="13.5" customHeight="1">
      <c r="A11" s="6" t="s">
        <v>24</v>
      </c>
      <c r="B11" s="39">
        <v>404277</v>
      </c>
      <c r="C11" s="44">
        <v>2898.8</v>
      </c>
      <c r="D11" s="45">
        <v>36089.599999999999</v>
      </c>
      <c r="E11" s="68">
        <f>81217-14500</f>
        <v>66717</v>
      </c>
      <c r="F11" s="25">
        <v>66699</v>
      </c>
      <c r="G11" s="38">
        <f t="shared" si="1"/>
        <v>16.498341483685692</v>
      </c>
      <c r="H11" s="11">
        <f t="shared" si="2"/>
        <v>-18</v>
      </c>
      <c r="I11" s="14">
        <f t="shared" si="3"/>
        <v>0.99973020369620935</v>
      </c>
      <c r="J11" s="11">
        <f t="shared" si="4"/>
        <v>30609.4</v>
      </c>
      <c r="K11" s="14">
        <f>F11/D11</f>
        <v>1.8481501596027665</v>
      </c>
      <c r="L11" s="11">
        <f t="shared" si="6"/>
        <v>63800.2</v>
      </c>
      <c r="M11" s="14">
        <f t="shared" si="7"/>
        <v>23.009176210845865</v>
      </c>
    </row>
    <row r="12" spans="1:13" ht="13.5" customHeight="1">
      <c r="A12" s="6" t="s">
        <v>25</v>
      </c>
      <c r="B12" s="39">
        <v>1546113</v>
      </c>
      <c r="C12" s="44">
        <v>340857.59999999998</v>
      </c>
      <c r="D12" s="45">
        <v>357885.6</v>
      </c>
      <c r="E12" s="68">
        <v>353345</v>
      </c>
      <c r="F12" s="25">
        <v>366424.8</v>
      </c>
      <c r="G12" s="38">
        <f t="shared" si="1"/>
        <v>23.699742515585857</v>
      </c>
      <c r="H12" s="11">
        <f t="shared" si="2"/>
        <v>13079.799999999988</v>
      </c>
      <c r="I12" s="14">
        <f t="shared" si="3"/>
        <v>1.0370170796247293</v>
      </c>
      <c r="J12" s="11">
        <f t="shared" si="4"/>
        <v>8539.2000000000116</v>
      </c>
      <c r="K12" s="14">
        <f t="shared" si="5"/>
        <v>1.0238601385470665</v>
      </c>
      <c r="L12" s="11">
        <f t="shared" si="6"/>
        <v>25567.200000000012</v>
      </c>
      <c r="M12" s="14">
        <f t="shared" si="7"/>
        <v>1.0750084492761787</v>
      </c>
    </row>
    <row r="13" spans="1:13" ht="15.75" customHeight="1">
      <c r="A13" s="6" t="s">
        <v>12</v>
      </c>
      <c r="B13" s="39">
        <v>1223981</v>
      </c>
      <c r="C13" s="44">
        <v>180665.4</v>
      </c>
      <c r="D13" s="45">
        <v>224958.72480000003</v>
      </c>
      <c r="E13" s="68">
        <v>223008</v>
      </c>
      <c r="F13" s="25">
        <v>233024.87259000001</v>
      </c>
      <c r="G13" s="38">
        <f t="shared" si="1"/>
        <v>19.038275315548201</v>
      </c>
      <c r="H13" s="11">
        <f t="shared" si="2"/>
        <v>10016.872590000014</v>
      </c>
      <c r="I13" s="14">
        <f t="shared" si="3"/>
        <v>1.044917099790142</v>
      </c>
      <c r="J13" s="11">
        <f t="shared" si="4"/>
        <v>8066.1477899999882</v>
      </c>
      <c r="K13" s="14">
        <f t="shared" si="5"/>
        <v>1.0358561233718373</v>
      </c>
      <c r="L13" s="11">
        <f t="shared" si="6"/>
        <v>52359.472590000019</v>
      </c>
      <c r="M13" s="14">
        <f t="shared" si="7"/>
        <v>1.2898146108219948</v>
      </c>
    </row>
    <row r="14" spans="1:13" ht="25.5" customHeight="1">
      <c r="A14" s="6" t="s">
        <v>22</v>
      </c>
      <c r="B14" s="39">
        <v>1223981</v>
      </c>
      <c r="C14" s="44">
        <v>180645.8</v>
      </c>
      <c r="D14" s="45">
        <v>224958.16396000001</v>
      </c>
      <c r="E14" s="68">
        <v>223008</v>
      </c>
      <c r="F14" s="25">
        <v>233022.93393999999</v>
      </c>
      <c r="G14" s="38">
        <f t="shared" si="1"/>
        <v>19.038116926651639</v>
      </c>
      <c r="H14" s="11">
        <f t="shared" si="2"/>
        <v>10014.933939999988</v>
      </c>
      <c r="I14" s="14">
        <f t="shared" si="3"/>
        <v>1.0449084066042473</v>
      </c>
      <c r="J14" s="11">
        <f t="shared" si="4"/>
        <v>8064.7699799999828</v>
      </c>
      <c r="K14" s="14">
        <f t="shared" si="5"/>
        <v>1.0358500880254071</v>
      </c>
      <c r="L14" s="11">
        <f t="shared" si="6"/>
        <v>52377.13394</v>
      </c>
      <c r="M14" s="14">
        <f t="shared" si="7"/>
        <v>1.2899438234379099</v>
      </c>
    </row>
    <row r="15" spans="1:13" ht="15.75" customHeight="1">
      <c r="A15" s="22" t="s">
        <v>1</v>
      </c>
      <c r="B15" s="39">
        <v>2090098</v>
      </c>
      <c r="C15" s="44">
        <v>303751.59999999998</v>
      </c>
      <c r="D15" s="45">
        <v>275634.18740000005</v>
      </c>
      <c r="E15" s="68">
        <f>290492-46000</f>
        <v>244492</v>
      </c>
      <c r="F15" s="25">
        <v>257293.18166</v>
      </c>
      <c r="G15" s="38">
        <f t="shared" si="1"/>
        <v>12.310101328263077</v>
      </c>
      <c r="H15" s="11">
        <f>F15-E15</f>
        <v>12801.181660000002</v>
      </c>
      <c r="I15" s="14">
        <f t="shared" si="3"/>
        <v>1.0523582843610424</v>
      </c>
      <c r="J15" s="11">
        <f>F15-D15</f>
        <v>-18341.005740000051</v>
      </c>
      <c r="K15" s="14">
        <f t="shared" si="5"/>
        <v>0.93345888652998044</v>
      </c>
      <c r="L15" s="11">
        <f>F15-C15</f>
        <v>-46458.418339999975</v>
      </c>
      <c r="M15" s="14">
        <f>F15/C15</f>
        <v>0.84705128025663079</v>
      </c>
    </row>
    <row r="16" spans="1:13" ht="15" customHeight="1">
      <c r="A16" s="23" t="s">
        <v>14</v>
      </c>
      <c r="B16" s="39">
        <v>1458186</v>
      </c>
      <c r="C16" s="44">
        <v>238871.7</v>
      </c>
      <c r="D16" s="45">
        <v>208686.03421000001</v>
      </c>
      <c r="E16" s="68">
        <f>228661-46000</f>
        <v>182661</v>
      </c>
      <c r="F16" s="25">
        <v>183421.66761999999</v>
      </c>
      <c r="G16" s="38">
        <f>F16/B16*100</f>
        <v>12.578756593466128</v>
      </c>
      <c r="H16" s="11">
        <f>F16-E16</f>
        <v>760.66761999999289</v>
      </c>
      <c r="I16" s="14">
        <f t="shared" si="3"/>
        <v>1.0041643679822183</v>
      </c>
      <c r="J16" s="11">
        <f>F16-D16</f>
        <v>-25264.36659000002</v>
      </c>
      <c r="K16" s="14">
        <f t="shared" si="5"/>
        <v>0.87893599739129369</v>
      </c>
      <c r="L16" s="11">
        <f>F16-C16</f>
        <v>-55450.032380000019</v>
      </c>
      <c r="M16" s="14">
        <f>F16/C16</f>
        <v>0.76786688259848268</v>
      </c>
    </row>
    <row r="17" spans="1:13" ht="15" customHeight="1">
      <c r="A17" s="23" t="s">
        <v>17</v>
      </c>
      <c r="B17" s="39">
        <v>629962</v>
      </c>
      <c r="C17" s="44">
        <v>64423.9</v>
      </c>
      <c r="D17" s="45">
        <v>66449.386459999994</v>
      </c>
      <c r="E17" s="68">
        <v>61525</v>
      </c>
      <c r="F17" s="25">
        <v>73621.514040000009</v>
      </c>
      <c r="G17" s="38">
        <f t="shared" si="1"/>
        <v>11.6866595191456</v>
      </c>
      <c r="H17" s="11">
        <f>F17-E17</f>
        <v>12096.514040000009</v>
      </c>
      <c r="I17" s="14">
        <f t="shared" si="3"/>
        <v>1.1966113618854126</v>
      </c>
      <c r="J17" s="11">
        <f t="shared" si="4"/>
        <v>7172.1275800000149</v>
      </c>
      <c r="K17" s="14">
        <f t="shared" si="5"/>
        <v>1.1079336915220033</v>
      </c>
      <c r="L17" s="11">
        <f t="shared" si="6"/>
        <v>9197.6140400000077</v>
      </c>
      <c r="M17" s="14">
        <f t="shared" si="7"/>
        <v>1.1427671103425903</v>
      </c>
    </row>
    <row r="18" spans="1:13" ht="39.75" customHeight="1">
      <c r="A18" s="22" t="s">
        <v>2</v>
      </c>
      <c r="B18" s="39">
        <v>11711</v>
      </c>
      <c r="C18" s="44">
        <v>2458.6</v>
      </c>
      <c r="D18" s="45">
        <v>1645.7520099999999</v>
      </c>
      <c r="E18" s="68">
        <v>1741</v>
      </c>
      <c r="F18" s="25">
        <v>2376.0929300000003</v>
      </c>
      <c r="G18" s="38">
        <f t="shared" si="1"/>
        <v>20.28941106651866</v>
      </c>
      <c r="H18" s="11">
        <f t="shared" si="2"/>
        <v>635.09293000000025</v>
      </c>
      <c r="I18" s="14">
        <f t="shared" si="3"/>
        <v>1.3647862894887997</v>
      </c>
      <c r="J18" s="11">
        <f t="shared" si="4"/>
        <v>730.34092000000032</v>
      </c>
      <c r="K18" s="14">
        <f t="shared" si="5"/>
        <v>1.4437733726358932</v>
      </c>
      <c r="L18" s="11">
        <f t="shared" si="6"/>
        <v>-82.507069999999658</v>
      </c>
      <c r="M18" s="14">
        <f t="shared" si="7"/>
        <v>0.9664414422842269</v>
      </c>
    </row>
    <row r="19" spans="1:13" ht="15.75" customHeight="1">
      <c r="A19" s="22" t="s">
        <v>3</v>
      </c>
      <c r="B19" s="39">
        <v>85326</v>
      </c>
      <c r="C19" s="44">
        <v>11661.9</v>
      </c>
      <c r="D19" s="45">
        <v>12799.623280000002</v>
      </c>
      <c r="E19" s="68">
        <v>17634.8</v>
      </c>
      <c r="F19" s="25">
        <v>20224.226930000001</v>
      </c>
      <c r="G19" s="38">
        <f t="shared" si="1"/>
        <v>23.702302850244944</v>
      </c>
      <c r="H19" s="11">
        <f t="shared" si="2"/>
        <v>2589.4269300000014</v>
      </c>
      <c r="I19" s="14">
        <f t="shared" si="3"/>
        <v>1.1468361949100643</v>
      </c>
      <c r="J19" s="11">
        <f t="shared" si="4"/>
        <v>7424.6036499999991</v>
      </c>
      <c r="K19" s="14">
        <f t="shared" si="5"/>
        <v>1.5800642321716829</v>
      </c>
      <c r="L19" s="11">
        <f t="shared" si="6"/>
        <v>8562.3269300000011</v>
      </c>
      <c r="M19" s="14">
        <f t="shared" si="7"/>
        <v>1.734213715603804</v>
      </c>
    </row>
    <row r="20" spans="1:13" ht="48.75" customHeight="1">
      <c r="A20" s="22" t="s">
        <v>4</v>
      </c>
      <c r="B20" s="39">
        <v>0</v>
      </c>
      <c r="C20" s="44">
        <v>52.5</v>
      </c>
      <c r="D20" s="45">
        <v>11.26755</v>
      </c>
      <c r="E20" s="68">
        <v>0</v>
      </c>
      <c r="F20" s="25">
        <v>3.1407099999999999</v>
      </c>
      <c r="G20" s="38"/>
      <c r="H20" s="11">
        <f t="shared" si="2"/>
        <v>3.1407099999999999</v>
      </c>
      <c r="I20" s="14"/>
      <c r="J20" s="11">
        <f t="shared" si="4"/>
        <v>-8.1268399999999996</v>
      </c>
      <c r="K20" s="14">
        <f t="shared" si="5"/>
        <v>0.27873938877573207</v>
      </c>
      <c r="L20" s="11">
        <f t="shared" si="6"/>
        <v>-49.359290000000001</v>
      </c>
      <c r="M20" s="14">
        <f t="shared" si="7"/>
        <v>5.9823047619047616E-2</v>
      </c>
    </row>
    <row r="21" spans="1:13" ht="49.5" customHeight="1">
      <c r="A21" s="22" t="s">
        <v>5</v>
      </c>
      <c r="B21" s="39">
        <v>26753</v>
      </c>
      <c r="C21" s="44">
        <v>9842.9</v>
      </c>
      <c r="D21" s="45">
        <v>8809.3788299999997</v>
      </c>
      <c r="E21" s="68">
        <v>6492</v>
      </c>
      <c r="F21" s="25">
        <v>6979.5287800000006</v>
      </c>
      <c r="G21" s="38">
        <f t="shared" ref="G21:G27" si="8">F21/B21*100</f>
        <v>26.088770530407807</v>
      </c>
      <c r="H21" s="11">
        <f t="shared" si="2"/>
        <v>487.52878000000055</v>
      </c>
      <c r="I21" s="14">
        <f t="shared" ref="I21:I27" si="9">F21/E21</f>
        <v>1.075096854590265</v>
      </c>
      <c r="J21" s="11">
        <f t="shared" si="4"/>
        <v>-1829.8500499999991</v>
      </c>
      <c r="K21" s="14">
        <f t="shared" si="5"/>
        <v>0.79228387320925342</v>
      </c>
      <c r="L21" s="11">
        <f t="shared" si="6"/>
        <v>-2863.3712199999991</v>
      </c>
      <c r="M21" s="14">
        <f t="shared" si="7"/>
        <v>0.70909272470511753</v>
      </c>
    </row>
    <row r="22" spans="1:13" ht="27" customHeight="1">
      <c r="A22" s="22" t="s">
        <v>6</v>
      </c>
      <c r="B22" s="39">
        <v>354855</v>
      </c>
      <c r="C22" s="44">
        <v>78256</v>
      </c>
      <c r="D22" s="45">
        <v>91684.146670000002</v>
      </c>
      <c r="E22" s="68">
        <f>85034+46000</f>
        <v>131034</v>
      </c>
      <c r="F22" s="25">
        <v>138688.62775000001</v>
      </c>
      <c r="G22" s="38">
        <f t="shared" si="8"/>
        <v>39.083182637978894</v>
      </c>
      <c r="H22" s="11">
        <f t="shared" si="2"/>
        <v>7654.6277500000142</v>
      </c>
      <c r="I22" s="14">
        <f t="shared" si="9"/>
        <v>1.0584171112077783</v>
      </c>
      <c r="J22" s="11">
        <f t="shared" si="4"/>
        <v>47004.481080000012</v>
      </c>
      <c r="K22" s="14">
        <f t="shared" si="5"/>
        <v>1.512678394108677</v>
      </c>
      <c r="L22" s="11">
        <f t="shared" si="6"/>
        <v>60432.627750000014</v>
      </c>
      <c r="M22" s="14">
        <f t="shared" si="7"/>
        <v>1.772242738575956</v>
      </c>
    </row>
    <row r="23" spans="1:13" ht="17.25" customHeight="1">
      <c r="A23" s="7" t="s">
        <v>16</v>
      </c>
      <c r="B23" s="39">
        <v>347236</v>
      </c>
      <c r="C23" s="44">
        <v>75986.3</v>
      </c>
      <c r="D23" s="45">
        <v>88082.006129999994</v>
      </c>
      <c r="E23" s="68">
        <f>81604+46000</f>
        <v>127604</v>
      </c>
      <c r="F23" s="25">
        <v>135140.94125</v>
      </c>
      <c r="G23" s="38">
        <f t="shared" si="8"/>
        <v>38.919046772224078</v>
      </c>
      <c r="H23" s="11">
        <f t="shared" si="2"/>
        <v>7536.9412500000035</v>
      </c>
      <c r="I23" s="14">
        <f t="shared" si="9"/>
        <v>1.0590650861258268</v>
      </c>
      <c r="J23" s="11">
        <f t="shared" si="4"/>
        <v>47058.935120000009</v>
      </c>
      <c r="K23" s="14">
        <f t="shared" si="5"/>
        <v>1.5342627533998925</v>
      </c>
      <c r="L23" s="11">
        <f t="shared" si="6"/>
        <v>59154.641250000001</v>
      </c>
      <c r="M23" s="14">
        <f t="shared" si="7"/>
        <v>1.7784908759868554</v>
      </c>
    </row>
    <row r="24" spans="1:13" ht="39" customHeight="1">
      <c r="A24" s="22" t="s">
        <v>7</v>
      </c>
      <c r="B24" s="39">
        <v>27469.1</v>
      </c>
      <c r="C24" s="44">
        <v>5262</v>
      </c>
      <c r="D24" s="45">
        <v>8894.953230000001</v>
      </c>
      <c r="E24" s="68">
        <v>4424.6000000000004</v>
      </c>
      <c r="F24" s="25">
        <v>7147.7862300000006</v>
      </c>
      <c r="G24" s="38">
        <f t="shared" si="8"/>
        <v>26.021188280649898</v>
      </c>
      <c r="H24" s="11">
        <f t="shared" si="2"/>
        <v>2723.1862300000003</v>
      </c>
      <c r="I24" s="14">
        <f t="shared" si="9"/>
        <v>1.6154649527640916</v>
      </c>
      <c r="J24" s="11">
        <f t="shared" si="4"/>
        <v>-1747.1670000000004</v>
      </c>
      <c r="K24" s="14">
        <f t="shared" si="5"/>
        <v>0.80357771931758659</v>
      </c>
      <c r="L24" s="11">
        <f t="shared" si="6"/>
        <v>1885.7862300000006</v>
      </c>
      <c r="M24" s="14">
        <f t="shared" si="7"/>
        <v>1.3583782269099203</v>
      </c>
    </row>
    <row r="25" spans="1:13" ht="39.75" customHeight="1">
      <c r="A25" s="22" t="s">
        <v>8</v>
      </c>
      <c r="B25" s="39">
        <v>6130</v>
      </c>
      <c r="C25" s="44">
        <v>-11</v>
      </c>
      <c r="D25" s="45">
        <v>255.553</v>
      </c>
      <c r="E25" s="68">
        <v>950</v>
      </c>
      <c r="F25" s="25">
        <v>1151.7262900000001</v>
      </c>
      <c r="G25" s="38">
        <f t="shared" si="8"/>
        <v>18.788357096247964</v>
      </c>
      <c r="H25" s="11">
        <f t="shared" si="2"/>
        <v>201.72629000000006</v>
      </c>
      <c r="I25" s="14">
        <f t="shared" si="9"/>
        <v>1.2123434631578949</v>
      </c>
      <c r="J25" s="11">
        <f t="shared" si="4"/>
        <v>896.17329000000007</v>
      </c>
      <c r="K25" s="14">
        <f>F25/D25</f>
        <v>4.5068001158272457</v>
      </c>
      <c r="L25" s="11">
        <f t="shared" si="6"/>
        <v>1162.7262900000001</v>
      </c>
      <c r="M25" s="14"/>
    </row>
    <row r="26" spans="1:13" ht="25.5" customHeight="1">
      <c r="A26" s="24" t="s">
        <v>9</v>
      </c>
      <c r="B26" s="39">
        <v>681</v>
      </c>
      <c r="C26" s="44">
        <v>180</v>
      </c>
      <c r="D26" s="45">
        <v>105.3</v>
      </c>
      <c r="E26" s="68">
        <v>168</v>
      </c>
      <c r="F26" s="25">
        <v>297</v>
      </c>
      <c r="G26" s="38">
        <f t="shared" si="8"/>
        <v>43.612334801762117</v>
      </c>
      <c r="H26" s="11">
        <f t="shared" si="2"/>
        <v>129</v>
      </c>
      <c r="I26" s="14">
        <f t="shared" si="9"/>
        <v>1.7678571428571428</v>
      </c>
      <c r="J26" s="11">
        <f t="shared" si="4"/>
        <v>191.7</v>
      </c>
      <c r="K26" s="14">
        <f t="shared" si="5"/>
        <v>2.8205128205128207</v>
      </c>
      <c r="L26" s="11">
        <f t="shared" si="6"/>
        <v>117</v>
      </c>
      <c r="M26" s="14">
        <f t="shared" si="7"/>
        <v>1.65</v>
      </c>
    </row>
    <row r="27" spans="1:13" ht="27" customHeight="1">
      <c r="A27" s="22" t="s">
        <v>10</v>
      </c>
      <c r="B27" s="39">
        <v>338708</v>
      </c>
      <c r="C27" s="44">
        <v>50426.400000000001</v>
      </c>
      <c r="D27" s="45">
        <v>57134.757550000002</v>
      </c>
      <c r="E27" s="68">
        <f>54141+14500</f>
        <v>68641</v>
      </c>
      <c r="F27" s="25">
        <v>74323.387870000006</v>
      </c>
      <c r="G27" s="38">
        <f t="shared" si="8"/>
        <v>21.943204137487161</v>
      </c>
      <c r="H27" s="11">
        <f t="shared" si="2"/>
        <v>5682.3878700000059</v>
      </c>
      <c r="I27" s="14">
        <f t="shared" si="9"/>
        <v>1.0827841650034238</v>
      </c>
      <c r="J27" s="11">
        <f t="shared" si="4"/>
        <v>17188.630320000004</v>
      </c>
      <c r="K27" s="14">
        <f t="shared" si="5"/>
        <v>1.3008436730471433</v>
      </c>
      <c r="L27" s="11">
        <f t="shared" si="6"/>
        <v>23896.987870000004</v>
      </c>
      <c r="M27" s="14">
        <f>F27/C27</f>
        <v>1.4738983522519951</v>
      </c>
    </row>
    <row r="28" spans="1:13" ht="16.5" customHeight="1">
      <c r="A28" s="22" t="s">
        <v>26</v>
      </c>
      <c r="B28" s="39">
        <v>0</v>
      </c>
      <c r="C28" s="44">
        <v>102.3</v>
      </c>
      <c r="D28" s="45">
        <v>-162.69999999999999</v>
      </c>
      <c r="E28" s="68">
        <v>0</v>
      </c>
      <c r="F28" s="25">
        <v>44.496760000000002</v>
      </c>
      <c r="G28" s="38"/>
      <c r="H28" s="11">
        <f t="shared" si="2"/>
        <v>44.496760000000002</v>
      </c>
      <c r="I28" s="14"/>
      <c r="J28" s="11">
        <f t="shared" si="4"/>
        <v>207.19675999999998</v>
      </c>
      <c r="K28" s="14"/>
      <c r="L28" s="11">
        <f t="shared" si="6"/>
        <v>-57.803239999999995</v>
      </c>
      <c r="M28" s="14">
        <f>F28/C28</f>
        <v>0.4349634408602151</v>
      </c>
    </row>
    <row r="29" spans="1:13" ht="16.5" hidden="1" customHeight="1">
      <c r="A29" s="22" t="s">
        <v>37</v>
      </c>
      <c r="B29" s="39">
        <v>0</v>
      </c>
      <c r="C29" s="35">
        <v>0</v>
      </c>
      <c r="D29" s="36">
        <v>0</v>
      </c>
      <c r="E29" s="37">
        <v>0</v>
      </c>
      <c r="F29" s="25"/>
      <c r="G29" s="38" t="e">
        <f t="shared" ref="G29" si="10">F29/B29*100</f>
        <v>#DIV/0!</v>
      </c>
      <c r="H29" s="11">
        <f t="shared" si="2"/>
        <v>0</v>
      </c>
      <c r="I29" s="14" t="e">
        <f t="shared" ref="I29" si="11">F29/E29</f>
        <v>#DIV/0!</v>
      </c>
      <c r="J29" s="11">
        <f t="shared" si="4"/>
        <v>0</v>
      </c>
      <c r="K29" s="14" t="e">
        <f t="shared" ref="K29" si="12">F29/D29</f>
        <v>#DIV/0!</v>
      </c>
      <c r="L29" s="11">
        <f t="shared" si="6"/>
        <v>0</v>
      </c>
      <c r="M29" s="14" t="e">
        <f t="shared" ref="M29" si="13">F29/C29</f>
        <v>#DIV/0!</v>
      </c>
    </row>
    <row r="30" spans="1:13" ht="16.5">
      <c r="A30" s="2" t="s">
        <v>18</v>
      </c>
      <c r="B30" s="40">
        <f t="shared" ref="B30:E30" si="14">B8+B9+B10+B13+B15+B18+B19+B20</f>
        <v>16240037</v>
      </c>
      <c r="C30" s="41">
        <f t="shared" si="14"/>
        <v>2018432.2999999998</v>
      </c>
      <c r="D30" s="41">
        <f t="shared" si="14"/>
        <v>3522604.8855699999</v>
      </c>
      <c r="E30" s="41">
        <f t="shared" si="14"/>
        <v>3702841.8</v>
      </c>
      <c r="F30" s="21">
        <f>F8+F9+F10+F13+F15+F18+F19+F20</f>
        <v>3750514.3551799995</v>
      </c>
      <c r="G30" s="29">
        <f>F30/B30*100</f>
        <v>23.094247600421106</v>
      </c>
      <c r="H30" s="13">
        <f t="shared" si="2"/>
        <v>47672.555179999676</v>
      </c>
      <c r="I30" s="15">
        <f>F30/E30</f>
        <v>1.0128745859950052</v>
      </c>
      <c r="J30" s="13">
        <f t="shared" si="4"/>
        <v>227909.46960999956</v>
      </c>
      <c r="K30" s="15">
        <f t="shared" si="5"/>
        <v>1.0646991294833004</v>
      </c>
      <c r="L30" s="13">
        <f t="shared" si="6"/>
        <v>1732082.0551799997</v>
      </c>
      <c r="M30" s="15">
        <f>F30/C30</f>
        <v>1.858132351122205</v>
      </c>
    </row>
    <row r="31" spans="1:13" ht="16.5">
      <c r="A31" s="2" t="s">
        <v>19</v>
      </c>
      <c r="B31" s="42">
        <f>B21+B22+B24+B25+B26+B27+B28+B29</f>
        <v>754596.1</v>
      </c>
      <c r="C31" s="43">
        <f t="shared" ref="C31:D31" si="15">C21+C22+C24+C25+C26+C27+C28+C29</f>
        <v>144058.59999999998</v>
      </c>
      <c r="D31" s="43">
        <f t="shared" si="15"/>
        <v>166721.38928</v>
      </c>
      <c r="E31" s="43">
        <f>E21+E22+E24+E25+E26+E27+E28+E29</f>
        <v>211709.6</v>
      </c>
      <c r="F31" s="26">
        <f>F21+F22+F24+F25+F26+F27+F28+F29</f>
        <v>228632.55368000001</v>
      </c>
      <c r="G31" s="29">
        <f>F31/B31*100</f>
        <v>30.298666224222469</v>
      </c>
      <c r="H31" s="13">
        <f t="shared" si="2"/>
        <v>16922.953680000006</v>
      </c>
      <c r="I31" s="15">
        <f>F31/E31</f>
        <v>1.0799347487312809</v>
      </c>
      <c r="J31" s="13">
        <f t="shared" si="4"/>
        <v>61911.164400000009</v>
      </c>
      <c r="K31" s="15">
        <f t="shared" si="5"/>
        <v>1.3713450605670241</v>
      </c>
      <c r="L31" s="13">
        <f t="shared" si="6"/>
        <v>84573.953680000035</v>
      </c>
      <c r="M31" s="15">
        <f>F31/C31</f>
        <v>1.5870802137463509</v>
      </c>
    </row>
  </sheetData>
  <mergeCells count="13">
    <mergeCell ref="A3:A5"/>
    <mergeCell ref="B3:B5"/>
    <mergeCell ref="A2:M2"/>
    <mergeCell ref="J4:K4"/>
    <mergeCell ref="H4:I4"/>
    <mergeCell ref="C3:F3"/>
    <mergeCell ref="G3:G5"/>
    <mergeCell ref="H3:M3"/>
    <mergeCell ref="C4:C5"/>
    <mergeCell ref="D4:D5"/>
    <mergeCell ref="E4:E5"/>
    <mergeCell ref="F4:F5"/>
    <mergeCell ref="L4:M4"/>
  </mergeCells>
  <phoneticPr fontId="2" type="noConversion"/>
  <conditionalFormatting sqref="E8:H28 F8:J30 F6:L6 H8:L31">
    <cfRule type="cellIs" dxfId="34" priority="81" stopIfTrue="1" operator="lessThan">
      <formula>0</formula>
    </cfRule>
    <cfRule type="cellIs" dxfId="33" priority="82" stopIfTrue="1" operator="greaterThan">
      <formula>0</formula>
    </cfRule>
  </conditionalFormatting>
  <conditionalFormatting sqref="G6 G8:G30 I6 K6 M6 I8:I31 K8:K31 M8:M31">
    <cfRule type="cellIs" dxfId="32" priority="78" stopIfTrue="1" operator="lessThan">
      <formula>0</formula>
    </cfRule>
  </conditionalFormatting>
  <conditionalFormatting sqref="I6 K6 I8:I28 M6 K8:K30 M8:M31">
    <cfRule type="cellIs" dxfId="31" priority="73" stopIfTrue="1" operator="lessThan">
      <formula>0</formula>
    </cfRule>
    <cfRule type="cellIs" dxfId="30" priority="75" stopIfTrue="1" operator="lessThan">
      <formula>0</formula>
    </cfRule>
    <cfRule type="cellIs" dxfId="29" priority="76" stopIfTrue="1" operator="greaterThan">
      <formula>0</formula>
    </cfRule>
  </conditionalFormatting>
  <conditionalFormatting sqref="H6:L6 H8:L31">
    <cfRule type="cellIs" dxfId="28" priority="5" stopIfTrue="1" operator="lessThan">
      <formula>0</formula>
    </cfRule>
    <cfRule type="cellIs" dxfId="27" priority="6" stopIfTrue="1" operator="greaterThan">
      <formula>0</formula>
    </cfRule>
  </conditionalFormatting>
  <conditionalFormatting sqref="I6 K6 M6 I8:I31 K8:K31 M8:M31">
    <cfRule type="cellIs" dxfId="24" priority="4" stopIfTrue="1" operator="lessThan">
      <formula>0</formula>
    </cfRule>
  </conditionalFormatting>
  <conditionalFormatting sqref="M6 M8:M31">
    <cfRule type="cellIs" dxfId="22" priority="1" stopIfTrue="1" operator="lessThan">
      <formula>0</formula>
    </cfRule>
    <cfRule type="cellIs" dxfId="21" priority="2" stopIfTrue="1" operator="lessThan">
      <formula>0</formula>
    </cfRule>
    <cfRule type="cellIs" dxfId="20" priority="3" stopIfTrue="1" operator="greaterThan">
      <formula>0</formula>
    </cfRule>
  </conditionalFormatting>
  <pageMargins left="0.23" right="0.19" top="0.34" bottom="0.35" header="0.17" footer="0.2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тыс.руб.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Varlapova</dc:creator>
  <cp:lastModifiedBy>Татьяна Михайловна Варлапова</cp:lastModifiedBy>
  <cp:lastPrinted>2018-04-20T12:39:33Z</cp:lastPrinted>
  <dcterms:created xsi:type="dcterms:W3CDTF">2010-02-09T11:35:31Z</dcterms:created>
  <dcterms:modified xsi:type="dcterms:W3CDTF">2018-04-20T12:39:38Z</dcterms:modified>
</cp:coreProperties>
</file>